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 граммам" sheetId="1" r:id="rId1"/>
  </sheets>
  <definedNames>
    <definedName name="Excel_BuiltIn_Print_Area" localSheetId="0">'по граммам'!$A$1:$F$120</definedName>
  </definedNames>
  <calcPr fullCalcOnLoad="1" refMode="R1C1"/>
</workbook>
</file>

<file path=xl/sharedStrings.xml><?xml version="1.0" encoding="utf-8"?>
<sst xmlns="http://schemas.openxmlformats.org/spreadsheetml/2006/main" count="123" uniqueCount="112">
  <si>
    <t xml:space="preserve"> </t>
  </si>
  <si>
    <t>Петров</t>
  </si>
  <si>
    <t>Заборская</t>
  </si>
  <si>
    <t>грамм на человека в день</t>
  </si>
  <si>
    <t>человек</t>
  </si>
  <si>
    <t>дней</t>
  </si>
  <si>
    <t>всего</t>
  </si>
  <si>
    <t xml:space="preserve">Тушенка </t>
  </si>
  <si>
    <t>4 по 12 шт</t>
  </si>
  <si>
    <t>на 1</t>
  </si>
  <si>
    <t>на всех</t>
  </si>
  <si>
    <t>раз</t>
  </si>
  <si>
    <t>итог</t>
  </si>
  <si>
    <t>Утро</t>
  </si>
  <si>
    <t>6 раз по 250</t>
  </si>
  <si>
    <t xml:space="preserve">Каши </t>
  </si>
  <si>
    <t>9 раз по 12 шт</t>
  </si>
  <si>
    <t>гречка (начало)</t>
  </si>
  <si>
    <t>гречка (конец)</t>
  </si>
  <si>
    <t>рис (начало)</t>
  </si>
  <si>
    <t>рис (конец)</t>
  </si>
  <si>
    <t xml:space="preserve">макароны </t>
  </si>
  <si>
    <t>пшёнка начало</t>
  </si>
  <si>
    <t>пшёнка конец</t>
  </si>
  <si>
    <t>Хлебопродукты</t>
  </si>
  <si>
    <t>сухари ванильные</t>
  </si>
  <si>
    <t>Кирилл</t>
  </si>
  <si>
    <t>Гутерман</t>
  </si>
  <si>
    <t>печенье на завтрак</t>
  </si>
  <si>
    <t>2по 12 шт</t>
  </si>
  <si>
    <t>2 по 12 шт</t>
  </si>
  <si>
    <t>Сухофрукты</t>
  </si>
  <si>
    <t>изюм в кашу</t>
  </si>
  <si>
    <t>+ себе пакетики</t>
  </si>
  <si>
    <t>курага в кашу</t>
  </si>
  <si>
    <t>6 раз по 240</t>
  </si>
  <si>
    <t>сыр в макароны</t>
  </si>
  <si>
    <t>тёртый 3раза по 360</t>
  </si>
  <si>
    <t>3 раза по 744</t>
  </si>
  <si>
    <t>сухое молоко</t>
  </si>
  <si>
    <t>масло топленое</t>
  </si>
  <si>
    <t>сыр на завтрак</t>
  </si>
  <si>
    <t>сахар в кашу</t>
  </si>
  <si>
    <t>сахар в чай</t>
  </si>
  <si>
    <t>Перекус</t>
  </si>
  <si>
    <t>фруктовые батончики</t>
  </si>
  <si>
    <r>
      <rPr>
        <sz val="10"/>
        <rFont val="Arial Cyr"/>
        <family val="0"/>
      </rPr>
      <t>Н</t>
    </r>
    <r>
      <rPr>
        <b/>
        <sz val="10"/>
        <rFont val="Arial Cyr"/>
        <family val="0"/>
      </rPr>
      <t>астя</t>
    </r>
  </si>
  <si>
    <t>Нина</t>
  </si>
  <si>
    <t>7 раз по165</t>
  </si>
  <si>
    <t>сладкое на ужин</t>
  </si>
  <si>
    <t>инициатива при подборе не наказуема</t>
  </si>
  <si>
    <t>2 раза по240</t>
  </si>
  <si>
    <t>2 раза по 240</t>
  </si>
  <si>
    <t>2 раза по 480</t>
  </si>
  <si>
    <t>Орешки</t>
  </si>
  <si>
    <t>кешью</t>
  </si>
  <si>
    <t>фундук</t>
  </si>
  <si>
    <t>2 раза по 360</t>
  </si>
  <si>
    <t>миндаль</t>
  </si>
  <si>
    <t>2 по 480</t>
  </si>
  <si>
    <t>грецкие орехи</t>
  </si>
  <si>
    <t>Обед</t>
  </si>
  <si>
    <t>Супчики</t>
  </si>
  <si>
    <t>Наташа</t>
  </si>
  <si>
    <t>Олег</t>
  </si>
  <si>
    <t>вермишелевый с мясом</t>
  </si>
  <si>
    <t>грибной</t>
  </si>
  <si>
    <t>порционно</t>
  </si>
  <si>
    <t>фасовка по дням ( 9 упаковок)</t>
  </si>
  <si>
    <t>харчо с мясом</t>
  </si>
  <si>
    <t>5 раз по 300</t>
  </si>
  <si>
    <t>суп щи с мясом</t>
  </si>
  <si>
    <t>рассольник с мясом</t>
  </si>
  <si>
    <t>картофельный пряный</t>
  </si>
  <si>
    <t>борщ по украински</t>
  </si>
  <si>
    <t>гороховый с мясом</t>
  </si>
  <si>
    <t>сушеные грибы</t>
  </si>
  <si>
    <t>Коля</t>
  </si>
  <si>
    <t>Дима Кузьмин</t>
  </si>
  <si>
    <t>сухари чёрные</t>
  </si>
  <si>
    <t>лук</t>
  </si>
  <si>
    <t>чеснок</t>
  </si>
  <si>
    <t xml:space="preserve">Мясо </t>
  </si>
  <si>
    <t>сало</t>
  </si>
  <si>
    <t>бастурма</t>
  </si>
  <si>
    <t>печенья</t>
  </si>
  <si>
    <t>сушки</t>
  </si>
  <si>
    <t>крекер</t>
  </si>
  <si>
    <t>сахар на чай</t>
  </si>
  <si>
    <t>Ужин</t>
  </si>
  <si>
    <t>Гарнир</t>
  </si>
  <si>
    <t xml:space="preserve">гречка </t>
  </si>
  <si>
    <t xml:space="preserve">рис </t>
  </si>
  <si>
    <r>
      <rPr>
        <b/>
        <sz val="10"/>
        <rFont val="Arial Cyr"/>
        <family val="0"/>
      </rPr>
      <t>мясо</t>
    </r>
    <r>
      <rPr>
        <sz val="10"/>
        <rFont val="Arial Cyr"/>
        <family val="0"/>
      </rPr>
      <t xml:space="preserve"> </t>
    </r>
  </si>
  <si>
    <t>мясо цыплёнка филе</t>
  </si>
  <si>
    <t>буженина</t>
  </si>
  <si>
    <t>тушенка</t>
  </si>
  <si>
    <t>вяленое мясо</t>
  </si>
  <si>
    <t>Сладкое</t>
  </si>
  <si>
    <t>чак-чак</t>
  </si>
  <si>
    <t>козинаки</t>
  </si>
  <si>
    <t>конфеты</t>
  </si>
  <si>
    <t>печенье ужин</t>
  </si>
  <si>
    <t>вафли</t>
  </si>
  <si>
    <t>мармелад</t>
  </si>
  <si>
    <t>пряники</t>
  </si>
  <si>
    <t>Прочее</t>
  </si>
  <si>
    <t>чай черный</t>
  </si>
  <si>
    <t>чай зеленый</t>
  </si>
  <si>
    <t>лимоны с сахаром</t>
  </si>
  <si>
    <t>соль</t>
  </si>
  <si>
    <t>сахар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</si>
</sst>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" fontId="16" fillId="0" borderId="15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1" fontId="16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13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1" fontId="18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0" fillId="0" borderId="2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="80" zoomScaleNormal="80" zoomScaleSheetLayoutView="100" zoomScalePageLayoutView="0" workbookViewId="0" topLeftCell="A10">
      <selection activeCell="K127" sqref="K127"/>
    </sheetView>
  </sheetViews>
  <sheetFormatPr defaultColWidth="9.375" defaultRowHeight="14.25" customHeight="1"/>
  <cols>
    <col min="1" max="1" width="27.625" style="1" customWidth="1"/>
    <col min="2" max="3" width="9.375" style="2" customWidth="1"/>
    <col min="4" max="4" width="9.375" style="1" customWidth="1"/>
    <col min="5" max="5" width="9.375" style="2" customWidth="1"/>
    <col min="6" max="6" width="9.375" style="1" customWidth="1"/>
    <col min="7" max="7" width="6.125" style="3" customWidth="1"/>
    <col min="8" max="8" width="9.125" style="4" customWidth="1"/>
    <col min="9" max="9" width="2.375" style="5" customWidth="1"/>
    <col min="10" max="10" width="39.125" style="6" customWidth="1"/>
    <col min="11" max="11" width="14.75390625" style="7" customWidth="1"/>
    <col min="12" max="12" width="19.125" style="7" customWidth="1"/>
    <col min="13" max="13" width="27.375" style="8" customWidth="1"/>
    <col min="14" max="14" width="18.375" style="9" customWidth="1"/>
    <col min="15" max="15" width="37.00390625" style="10" customWidth="1"/>
    <col min="16" max="16" width="12.25390625" style="11" customWidth="1"/>
    <col min="17" max="17" width="6.625" style="11" customWidth="1"/>
    <col min="18" max="18" width="19.00390625" style="7" customWidth="1"/>
    <col min="19" max="19" width="9.375" style="7" customWidth="1"/>
    <col min="20" max="20" width="17.875" style="7" customWidth="1"/>
    <col min="21" max="21" width="12.00390625" style="7" customWidth="1"/>
    <col min="22" max="22" width="12.375" style="7" customWidth="1"/>
    <col min="23" max="23" width="11.625" style="7" customWidth="1"/>
    <col min="24" max="24" width="11.375" style="7" customWidth="1"/>
    <col min="25" max="16384" width="9.375" style="7" customWidth="1"/>
  </cols>
  <sheetData>
    <row r="1" spans="1:24" ht="16.5" customHeight="1">
      <c r="A1" s="84" t="s">
        <v>0</v>
      </c>
      <c r="B1" s="84"/>
      <c r="C1" s="84"/>
      <c r="D1" s="84"/>
      <c r="E1" s="84"/>
      <c r="H1" s="12"/>
      <c r="J1" s="11" t="s">
        <v>1</v>
      </c>
      <c r="K1" s="13">
        <f>SUM(K2:K9)</f>
        <v>8628</v>
      </c>
      <c r="L1" s="14"/>
      <c r="M1" s="11" t="s">
        <v>2</v>
      </c>
      <c r="N1" s="11">
        <f>SUM(N2:N15)</f>
        <v>4524</v>
      </c>
      <c r="O1" s="15">
        <f>SUM(O2:O8)</f>
        <v>0</v>
      </c>
      <c r="P1" s="16"/>
      <c r="R1" s="6"/>
      <c r="S1" s="17"/>
      <c r="U1" s="17"/>
      <c r="V1" s="11"/>
      <c r="W1" s="11"/>
      <c r="X1" s="11"/>
    </row>
    <row r="2" spans="1:18" ht="14.25" customHeight="1">
      <c r="A2" s="85" t="s">
        <v>3</v>
      </c>
      <c r="B2" s="85"/>
      <c r="C2" s="18" t="s">
        <v>4</v>
      </c>
      <c r="D2" s="19" t="s">
        <v>5</v>
      </c>
      <c r="E2" s="20" t="s">
        <v>6</v>
      </c>
      <c r="H2" s="12"/>
      <c r="I2" s="21"/>
      <c r="J2" s="6" t="s">
        <v>7</v>
      </c>
      <c r="K2" s="22">
        <f>E83</f>
        <v>900</v>
      </c>
      <c r="L2" s="6"/>
      <c r="M2" s="8" t="str">
        <f>A61</f>
        <v>сухари чёрные</v>
      </c>
      <c r="N2" s="23">
        <f>4*C61</f>
        <v>840</v>
      </c>
      <c r="O2" s="24" t="s">
        <v>8</v>
      </c>
      <c r="P2" s="25"/>
      <c r="Q2" s="13"/>
      <c r="R2" s="6"/>
    </row>
    <row r="3" spans="1:18" ht="16.5" customHeight="1">
      <c r="A3" s="26"/>
      <c r="B3" s="27">
        <f>B5+B31+B45+B74+B97</f>
        <v>498.09999999999997</v>
      </c>
      <c r="C3" s="28">
        <v>12</v>
      </c>
      <c r="D3" s="29">
        <v>10</v>
      </c>
      <c r="E3" s="30">
        <f>SUM(E7:E101)</f>
        <v>60312</v>
      </c>
      <c r="H3" s="12"/>
      <c r="J3" s="6" t="str">
        <f>A81</f>
        <v>мясо цыплёнка филе</v>
      </c>
      <c r="K3" s="22">
        <f>E81</f>
        <v>996</v>
      </c>
      <c r="L3" s="6"/>
      <c r="M3" s="8">
        <f>A47</f>
        <v>0</v>
      </c>
      <c r="N3" s="25">
        <f>E47</f>
        <v>0</v>
      </c>
      <c r="O3" s="24"/>
      <c r="P3" s="25"/>
      <c r="R3" s="6"/>
    </row>
    <row r="4" spans="1:18" ht="14.25" customHeight="1">
      <c r="A4" s="31"/>
      <c r="B4" s="32" t="s">
        <v>9</v>
      </c>
      <c r="C4" s="32" t="s">
        <v>10</v>
      </c>
      <c r="D4" s="33" t="s">
        <v>11</v>
      </c>
      <c r="E4" s="34" t="s">
        <v>12</v>
      </c>
      <c r="J4" s="6" t="str">
        <f>A82</f>
        <v>буженина</v>
      </c>
      <c r="K4" s="22">
        <f>E82</f>
        <v>900</v>
      </c>
      <c r="L4" s="35"/>
      <c r="M4" s="8" t="str">
        <f>A48</f>
        <v>вермишелевый с мясом</v>
      </c>
      <c r="N4" s="36">
        <f>E48</f>
        <v>480</v>
      </c>
      <c r="O4" s="8"/>
      <c r="P4" s="8"/>
      <c r="R4" s="6"/>
    </row>
    <row r="5" spans="1:18" ht="13.5" customHeight="1">
      <c r="A5" s="37" t="s">
        <v>13</v>
      </c>
      <c r="B5" s="38">
        <f>SUM(E7:E29)/C3/D$3</f>
        <v>140</v>
      </c>
      <c r="C5" s="39"/>
      <c r="D5" s="40"/>
      <c r="E5" s="41"/>
      <c r="J5" s="10" t="str">
        <f>A84</f>
        <v>вяленое мясо</v>
      </c>
      <c r="K5" s="42">
        <f>E84</f>
        <v>1512</v>
      </c>
      <c r="L5" s="35" t="s">
        <v>14</v>
      </c>
      <c r="M5" s="24" t="str">
        <f>A49</f>
        <v>грибной</v>
      </c>
      <c r="N5" s="36">
        <f>E49</f>
        <v>600</v>
      </c>
      <c r="O5" s="8"/>
      <c r="P5" s="8"/>
      <c r="Q5" s="13"/>
      <c r="R5" s="6"/>
    </row>
    <row r="6" spans="1:22" ht="14.25" customHeight="1">
      <c r="A6" s="43" t="s">
        <v>15</v>
      </c>
      <c r="B6" s="22"/>
      <c r="C6" s="22"/>
      <c r="D6" s="6"/>
      <c r="E6" s="44"/>
      <c r="J6" s="45" t="str">
        <f>A33</f>
        <v>фруктовые батончики</v>
      </c>
      <c r="K6" s="25">
        <f>E33</f>
        <v>4320</v>
      </c>
      <c r="L6" s="8" t="s">
        <v>16</v>
      </c>
      <c r="M6" s="8" t="str">
        <f>A50</f>
        <v>харчо с мясом</v>
      </c>
      <c r="N6" s="36">
        <f>E50</f>
        <v>360</v>
      </c>
      <c r="O6" s="24"/>
      <c r="P6" s="46"/>
      <c r="Q6" s="13"/>
      <c r="R6" s="6"/>
      <c r="U6" s="47"/>
      <c r="V6" s="47"/>
    </row>
    <row r="7" spans="1:18" ht="14.25" customHeight="1">
      <c r="A7" s="45" t="s">
        <v>17</v>
      </c>
      <c r="B7" s="22">
        <v>57</v>
      </c>
      <c r="C7" s="22">
        <f aca="true" t="shared" si="0" ref="C7:C13">B7*$C$3</f>
        <v>684</v>
      </c>
      <c r="D7" s="48">
        <v>1</v>
      </c>
      <c r="E7" s="44">
        <f aca="true" t="shared" si="1" ref="E7:E13">D7*C7</f>
        <v>684</v>
      </c>
      <c r="F7" s="1" t="str">
        <f aca="true" t="shared" si="2" ref="F7:F13">CONCATENATE(D7,"*",ROUNDUP(C7,0))</f>
        <v>1*684</v>
      </c>
      <c r="G7" s="1"/>
      <c r="J7" s="45"/>
      <c r="K7" s="25"/>
      <c r="L7" s="46"/>
      <c r="M7" s="8" t="str">
        <f aca="true" t="shared" si="3" ref="M7:M13">A52</f>
        <v>суп щи с мясом</v>
      </c>
      <c r="N7" s="36">
        <f aca="true" t="shared" si="4" ref="N7:N13">E52</f>
        <v>396</v>
      </c>
      <c r="O7" s="24"/>
      <c r="P7" s="7"/>
      <c r="Q7" s="13"/>
      <c r="R7" s="6"/>
    </row>
    <row r="8" spans="1:22" ht="14.25" customHeight="1">
      <c r="A8" s="45" t="s">
        <v>18</v>
      </c>
      <c r="B8" s="22">
        <v>62</v>
      </c>
      <c r="C8" s="22">
        <f t="shared" si="0"/>
        <v>744</v>
      </c>
      <c r="D8" s="48">
        <v>1</v>
      </c>
      <c r="E8" s="44">
        <f t="shared" si="1"/>
        <v>744</v>
      </c>
      <c r="F8" s="1" t="str">
        <f t="shared" si="2"/>
        <v>1*744</v>
      </c>
      <c r="G8" s="1"/>
      <c r="J8" s="45"/>
      <c r="K8" s="25"/>
      <c r="L8" s="46"/>
      <c r="M8" s="8" t="str">
        <f t="shared" si="3"/>
        <v>рассольник с мясом</v>
      </c>
      <c r="N8" s="49">
        <f t="shared" si="4"/>
        <v>360</v>
      </c>
      <c r="O8" s="15"/>
      <c r="P8" s="50"/>
      <c r="Q8" s="13"/>
      <c r="R8" s="6"/>
      <c r="V8" s="47"/>
    </row>
    <row r="9" spans="1:22" ht="14.25" customHeight="1">
      <c r="A9" s="45" t="s">
        <v>19</v>
      </c>
      <c r="B9" s="22">
        <v>57</v>
      </c>
      <c r="C9" s="22">
        <f t="shared" si="0"/>
        <v>684</v>
      </c>
      <c r="D9" s="48">
        <v>1</v>
      </c>
      <c r="E9" s="44">
        <f t="shared" si="1"/>
        <v>684</v>
      </c>
      <c r="F9" s="1" t="str">
        <f t="shared" si="2"/>
        <v>1*684</v>
      </c>
      <c r="G9" s="1"/>
      <c r="J9" s="45"/>
      <c r="K9" s="25"/>
      <c r="L9" s="46"/>
      <c r="M9" s="8">
        <f t="shared" si="3"/>
        <v>0</v>
      </c>
      <c r="N9" s="49">
        <f t="shared" si="4"/>
        <v>0</v>
      </c>
      <c r="O9" s="50"/>
      <c r="P9" s="50"/>
      <c r="Q9" s="13"/>
      <c r="R9" s="6"/>
      <c r="T9" s="6"/>
      <c r="U9" s="6"/>
      <c r="V9" s="47"/>
    </row>
    <row r="10" spans="1:22" ht="14.25" customHeight="1">
      <c r="A10" s="45" t="s">
        <v>20</v>
      </c>
      <c r="B10" s="22">
        <v>62</v>
      </c>
      <c r="C10" s="22">
        <f t="shared" si="0"/>
        <v>744</v>
      </c>
      <c r="D10" s="48">
        <v>1</v>
      </c>
      <c r="E10" s="44">
        <f t="shared" si="1"/>
        <v>744</v>
      </c>
      <c r="F10" s="1" t="str">
        <f t="shared" si="2"/>
        <v>1*744</v>
      </c>
      <c r="G10" s="1"/>
      <c r="I10" s="11"/>
      <c r="J10" s="45"/>
      <c r="K10" s="25"/>
      <c r="L10" s="46"/>
      <c r="M10" s="8" t="str">
        <f t="shared" si="3"/>
        <v>картофельный пряный</v>
      </c>
      <c r="N10" s="49">
        <f t="shared" si="4"/>
        <v>360</v>
      </c>
      <c r="O10" s="50"/>
      <c r="P10" s="51"/>
      <c r="Q10" s="13"/>
      <c r="R10" s="6"/>
      <c r="T10" s="8"/>
      <c r="U10" s="9"/>
      <c r="V10" s="47"/>
    </row>
    <row r="11" spans="1:22" ht="14.25" customHeight="1">
      <c r="A11" s="45" t="s">
        <v>21</v>
      </c>
      <c r="B11" s="22">
        <v>62</v>
      </c>
      <c r="C11" s="22">
        <f t="shared" si="0"/>
        <v>744</v>
      </c>
      <c r="D11" s="48">
        <v>3</v>
      </c>
      <c r="E11" s="44">
        <f t="shared" si="1"/>
        <v>2232</v>
      </c>
      <c r="F11" s="1" t="str">
        <f t="shared" si="2"/>
        <v>3*744</v>
      </c>
      <c r="G11" s="1"/>
      <c r="I11" s="21"/>
      <c r="J11" s="7"/>
      <c r="M11" s="8" t="str">
        <f t="shared" si="3"/>
        <v>борщ по украински</v>
      </c>
      <c r="N11" s="25">
        <f t="shared" si="4"/>
        <v>360</v>
      </c>
      <c r="R11" s="6"/>
      <c r="T11" s="8"/>
      <c r="U11" s="9"/>
      <c r="V11" s="47"/>
    </row>
    <row r="12" spans="1:22" ht="14.25" customHeight="1">
      <c r="A12" s="45" t="s">
        <v>22</v>
      </c>
      <c r="B12" s="22">
        <v>57</v>
      </c>
      <c r="C12" s="22">
        <f t="shared" si="0"/>
        <v>684</v>
      </c>
      <c r="D12" s="48">
        <v>1</v>
      </c>
      <c r="E12" s="44">
        <f t="shared" si="1"/>
        <v>684</v>
      </c>
      <c r="F12" s="1" t="str">
        <f t="shared" si="2"/>
        <v>1*684</v>
      </c>
      <c r="G12" s="1"/>
      <c r="J12"/>
      <c r="K12" s="25"/>
      <c r="M12" s="8" t="str">
        <f t="shared" si="3"/>
        <v>гороховый с мясом</v>
      </c>
      <c r="N12" s="25">
        <f t="shared" si="4"/>
        <v>480</v>
      </c>
      <c r="O12" s="15"/>
      <c r="P12" s="6"/>
      <c r="R12" s="6"/>
      <c r="T12" s="6"/>
      <c r="U12" s="6"/>
      <c r="V12" s="47"/>
    </row>
    <row r="13" spans="1:22" ht="14.25" customHeight="1">
      <c r="A13" s="45" t="s">
        <v>23</v>
      </c>
      <c r="B13" s="2">
        <v>62</v>
      </c>
      <c r="C13" s="22">
        <f t="shared" si="0"/>
        <v>744</v>
      </c>
      <c r="D13" s="48">
        <v>1</v>
      </c>
      <c r="E13" s="44">
        <f t="shared" si="1"/>
        <v>744</v>
      </c>
      <c r="F13" s="1" t="str">
        <f t="shared" si="2"/>
        <v>1*744</v>
      </c>
      <c r="G13" s="1"/>
      <c r="I13" s="52"/>
      <c r="J13" s="53"/>
      <c r="K13" s="54"/>
      <c r="L13" s="55"/>
      <c r="M13" s="8" t="str">
        <f t="shared" si="3"/>
        <v>сушеные грибы</v>
      </c>
      <c r="N13" s="25">
        <f t="shared" si="4"/>
        <v>288</v>
      </c>
      <c r="O13" s="24"/>
      <c r="P13" s="6"/>
      <c r="Q13" s="13"/>
      <c r="R13" s="6"/>
      <c r="V13" s="47"/>
    </row>
    <row r="14" spans="1:22" ht="14.25" customHeight="1">
      <c r="A14" s="45"/>
      <c r="B14" s="22"/>
      <c r="C14" s="22"/>
      <c r="D14" s="48"/>
      <c r="E14" s="44"/>
      <c r="G14" s="1"/>
      <c r="I14" s="11"/>
      <c r="J14" s="55"/>
      <c r="K14" s="55"/>
      <c r="L14" s="55"/>
      <c r="M14" s="24"/>
      <c r="N14" s="23"/>
      <c r="O14" s="24"/>
      <c r="P14" s="25"/>
      <c r="Q14" s="13"/>
      <c r="R14" s="6"/>
      <c r="V14" s="47"/>
    </row>
    <row r="15" spans="1:22" ht="14.25" customHeight="1">
      <c r="A15" s="45"/>
      <c r="B15" s="22"/>
      <c r="C15" s="22"/>
      <c r="D15" s="48"/>
      <c r="E15" s="44"/>
      <c r="G15" s="1"/>
      <c r="N15" s="23"/>
      <c r="O15" s="24"/>
      <c r="P15" s="25"/>
      <c r="Q15" s="13"/>
      <c r="R15" s="6"/>
      <c r="V15" s="47"/>
    </row>
    <row r="16" spans="7:22" ht="14.25" customHeight="1">
      <c r="G16" s="1"/>
      <c r="J16" s="11"/>
      <c r="K16" s="13"/>
      <c r="L16" s="6"/>
      <c r="N16" s="23"/>
      <c r="O16" s="24"/>
      <c r="P16" s="25"/>
      <c r="R16" s="6"/>
      <c r="V16" s="47"/>
    </row>
    <row r="17" spans="1:22" ht="14.25" customHeight="1">
      <c r="A17" s="43" t="s">
        <v>24</v>
      </c>
      <c r="B17" s="22"/>
      <c r="C17" s="22"/>
      <c r="D17" s="6"/>
      <c r="E17" s="44"/>
      <c r="G17" s="1"/>
      <c r="K17" s="22"/>
      <c r="L17" s="6"/>
      <c r="N17" s="23"/>
      <c r="O17" s="24"/>
      <c r="P17" s="25"/>
      <c r="R17" s="6"/>
      <c r="V17" s="47"/>
    </row>
    <row r="18" spans="1:22" ht="14.25" customHeight="1">
      <c r="A18" s="45" t="s">
        <v>25</v>
      </c>
      <c r="B18" s="22">
        <v>25</v>
      </c>
      <c r="C18" s="22">
        <f>B18*$C$3</f>
        <v>300</v>
      </c>
      <c r="D18" s="56">
        <v>5</v>
      </c>
      <c r="E18" s="44">
        <f>C18*D18</f>
        <v>1500</v>
      </c>
      <c r="F18" s="1" t="str">
        <f>CONCATENATE(D18,"*",ROUNDUP(C18,0))</f>
        <v>5*300</v>
      </c>
      <c r="G18" s="6"/>
      <c r="J18" s="11" t="s">
        <v>26</v>
      </c>
      <c r="K18" s="22">
        <f>SUM(K19:K28)</f>
        <v>4115</v>
      </c>
      <c r="L18" s="6"/>
      <c r="M18" s="11" t="s">
        <v>27</v>
      </c>
      <c r="N18" s="23">
        <f>SUM(N19:N30)</f>
        <v>6936</v>
      </c>
      <c r="O18" s="24"/>
      <c r="P18" s="25"/>
      <c r="R18" s="6"/>
      <c r="V18" s="47"/>
    </row>
    <row r="19" spans="1:22" ht="14.25" customHeight="1">
      <c r="A19" s="45" t="s">
        <v>28</v>
      </c>
      <c r="B19" s="22">
        <v>25</v>
      </c>
      <c r="C19" s="22">
        <f>B19*C$3</f>
        <v>300</v>
      </c>
      <c r="D19" s="56">
        <v>5</v>
      </c>
      <c r="E19" s="44">
        <f>C19*D19</f>
        <v>1500</v>
      </c>
      <c r="F19" s="1" t="str">
        <f>CONCATENATE(D19,"*",ROUNDUP(C19,0))</f>
        <v>5*300</v>
      </c>
      <c r="G19" s="6"/>
      <c r="J19" s="6" t="str">
        <f>A61</f>
        <v>сухари чёрные</v>
      </c>
      <c r="K19" s="22">
        <f>2*C61</f>
        <v>420</v>
      </c>
      <c r="L19" s="22" t="s">
        <v>29</v>
      </c>
      <c r="M19" s="8" t="str">
        <f>A61</f>
        <v>сухари чёрные</v>
      </c>
      <c r="N19" s="23">
        <f>2*C61</f>
        <v>420</v>
      </c>
      <c r="O19" s="24" t="s">
        <v>30</v>
      </c>
      <c r="P19" s="25"/>
      <c r="R19" s="6"/>
      <c r="V19" s="47"/>
    </row>
    <row r="20" spans="7:22" ht="14.25" customHeight="1">
      <c r="G20" s="1"/>
      <c r="J20" s="6" t="str">
        <f>A98</f>
        <v>чай черный</v>
      </c>
      <c r="K20" s="22">
        <f>E98</f>
        <v>660</v>
      </c>
      <c r="L20" s="22"/>
      <c r="M20" s="57" t="str">
        <f aca="true" t="shared" si="5" ref="M20:M26">A7</f>
        <v>гречка (начало)</v>
      </c>
      <c r="N20" s="36">
        <f>E7</f>
        <v>684</v>
      </c>
      <c r="O20" s="24"/>
      <c r="P20" s="25"/>
      <c r="R20" s="6"/>
      <c r="V20" s="47"/>
    </row>
    <row r="21" spans="1:24" ht="14.25" customHeight="1">
      <c r="A21" s="43" t="s">
        <v>31</v>
      </c>
      <c r="B21" s="22"/>
      <c r="C21" s="22"/>
      <c r="D21" s="6"/>
      <c r="E21" s="44"/>
      <c r="J21" s="6" t="str">
        <f>A99</f>
        <v>чай зеленый</v>
      </c>
      <c r="K21" s="22">
        <f>E99</f>
        <v>275</v>
      </c>
      <c r="L21" s="22"/>
      <c r="M21" s="24" t="str">
        <f t="shared" si="5"/>
        <v>гречка (конец)</v>
      </c>
      <c r="N21" s="23">
        <f>D8*C8</f>
        <v>744</v>
      </c>
      <c r="O21" s="24"/>
      <c r="P21" s="25"/>
      <c r="Q21" s="58"/>
      <c r="R21" s="6"/>
      <c r="W21" s="59"/>
      <c r="X21" s="59"/>
    </row>
    <row r="22" spans="1:21" ht="14.25" customHeight="1">
      <c r="A22" s="45" t="s">
        <v>32</v>
      </c>
      <c r="B22" s="22">
        <v>20</v>
      </c>
      <c r="C22" s="22">
        <f>B22*C$3</f>
        <v>240</v>
      </c>
      <c r="D22" s="48">
        <v>2</v>
      </c>
      <c r="E22" s="44">
        <f aca="true" t="shared" si="6" ref="E22:E29">C22*D22</f>
        <v>480</v>
      </c>
      <c r="F22" s="1" t="str">
        <f aca="true" t="shared" si="7" ref="F22:F27">CONCATENATE(D22,"*",ROUNDUP(C22,0))</f>
        <v>2*240</v>
      </c>
      <c r="J22" s="6" t="s">
        <v>33</v>
      </c>
      <c r="K22" s="25"/>
      <c r="L22" s="6"/>
      <c r="M22" s="8" t="str">
        <f t="shared" si="5"/>
        <v>рис (начало)</v>
      </c>
      <c r="N22" s="49">
        <f>E9</f>
        <v>684</v>
      </c>
      <c r="O22" s="24"/>
      <c r="Q22" s="59"/>
      <c r="R22" s="6"/>
      <c r="U22" s="13"/>
    </row>
    <row r="23" spans="1:18" ht="14.25" customHeight="1">
      <c r="A23" s="45" t="s">
        <v>34</v>
      </c>
      <c r="B23" s="22">
        <v>20</v>
      </c>
      <c r="C23" s="22">
        <f>B23*C$3</f>
        <v>240</v>
      </c>
      <c r="D23" s="48">
        <v>2</v>
      </c>
      <c r="E23" s="44">
        <f t="shared" si="6"/>
        <v>480</v>
      </c>
      <c r="F23" s="1" t="str">
        <f t="shared" si="7"/>
        <v>2*240</v>
      </c>
      <c r="J23" s="6" t="str">
        <f>A27</f>
        <v>сыр на завтрак</v>
      </c>
      <c r="K23" s="25">
        <f>E27</f>
        <v>1680</v>
      </c>
      <c r="L23" s="8" t="s">
        <v>35</v>
      </c>
      <c r="M23" s="8" t="str">
        <f t="shared" si="5"/>
        <v>рис (конец)</v>
      </c>
      <c r="N23" s="25">
        <f>E10</f>
        <v>744</v>
      </c>
      <c r="O23" s="8"/>
      <c r="Q23" s="59"/>
      <c r="R23" s="6"/>
    </row>
    <row r="24" spans="1:18" ht="14.25" customHeight="1">
      <c r="A24" s="1" t="s">
        <v>36</v>
      </c>
      <c r="B24" s="2">
        <v>30</v>
      </c>
      <c r="C24" s="22">
        <f>B24*C$3</f>
        <v>360</v>
      </c>
      <c r="D24" s="1">
        <v>3</v>
      </c>
      <c r="E24" s="44">
        <f t="shared" si="6"/>
        <v>1080</v>
      </c>
      <c r="F24" s="1" t="str">
        <f t="shared" si="7"/>
        <v>3*360</v>
      </c>
      <c r="I24" s="11"/>
      <c r="J24" s="45" t="str">
        <f>A24</f>
        <v>сыр в макароны</v>
      </c>
      <c r="K24" s="22">
        <f>E24</f>
        <v>1080</v>
      </c>
      <c r="L24" s="59" t="s">
        <v>37</v>
      </c>
      <c r="M24" s="53" t="str">
        <f t="shared" si="5"/>
        <v>макароны </v>
      </c>
      <c r="N24" s="49">
        <f>E11</f>
        <v>2232</v>
      </c>
      <c r="O24" s="60" t="s">
        <v>38</v>
      </c>
      <c r="P24" s="51"/>
      <c r="R24" s="6"/>
    </row>
    <row r="25" spans="1:21" ht="14.25" customHeight="1">
      <c r="A25" s="45" t="s">
        <v>39</v>
      </c>
      <c r="B25" s="22">
        <v>15</v>
      </c>
      <c r="C25" s="22">
        <f>B25*($C$3-1)</f>
        <v>165</v>
      </c>
      <c r="D25" s="56">
        <v>6</v>
      </c>
      <c r="E25" s="44">
        <f t="shared" si="6"/>
        <v>990</v>
      </c>
      <c r="F25" s="1" t="str">
        <f t="shared" si="7"/>
        <v>6*165</v>
      </c>
      <c r="G25" s="1"/>
      <c r="I25" s="13"/>
      <c r="J25" s="7"/>
      <c r="M25" s="8" t="str">
        <f t="shared" si="5"/>
        <v>пшёнка начало</v>
      </c>
      <c r="N25" s="25">
        <f>E12</f>
        <v>684</v>
      </c>
      <c r="Q25" s="59"/>
      <c r="R25" s="6"/>
      <c r="U25" s="11"/>
    </row>
    <row r="26" spans="1:24" ht="14.25" customHeight="1">
      <c r="A26" s="45" t="s">
        <v>40</v>
      </c>
      <c r="B26" s="22">
        <v>10</v>
      </c>
      <c r="C26" s="22">
        <f>B26*($C$3-1)</f>
        <v>110</v>
      </c>
      <c r="D26" s="56">
        <v>6</v>
      </c>
      <c r="E26" s="44">
        <f t="shared" si="6"/>
        <v>660</v>
      </c>
      <c r="F26" s="1" t="str">
        <f t="shared" si="7"/>
        <v>6*110</v>
      </c>
      <c r="G26" s="1"/>
      <c r="I26" s="11"/>
      <c r="J26" s="11"/>
      <c r="K26" s="13"/>
      <c r="L26" s="8"/>
      <c r="M26" s="8" t="str">
        <f t="shared" si="5"/>
        <v>пшёнка конец</v>
      </c>
      <c r="N26" s="25">
        <f>E13</f>
        <v>744</v>
      </c>
      <c r="O26" s="15"/>
      <c r="Q26" s="59"/>
      <c r="R26" s="6"/>
      <c r="U26" s="11"/>
      <c r="X26" s="16"/>
    </row>
    <row r="27" spans="1:24" ht="14.25" customHeight="1">
      <c r="A27" s="45" t="s">
        <v>41</v>
      </c>
      <c r="B27" s="22">
        <v>20</v>
      </c>
      <c r="C27" s="22">
        <f>B27*$C$3</f>
        <v>240</v>
      </c>
      <c r="D27" s="56">
        <v>7</v>
      </c>
      <c r="E27" s="44">
        <f t="shared" si="6"/>
        <v>1680</v>
      </c>
      <c r="F27" s="1" t="str">
        <f t="shared" si="7"/>
        <v>7*240</v>
      </c>
      <c r="G27" s="1"/>
      <c r="I27" s="13"/>
      <c r="J27" s="8"/>
      <c r="K27" s="25"/>
      <c r="L27" s="25"/>
      <c r="O27" s="24"/>
      <c r="P27" s="6"/>
      <c r="Q27" s="59"/>
      <c r="R27" s="6"/>
      <c r="U27" s="11"/>
      <c r="V27" s="11"/>
      <c r="W27" s="11"/>
      <c r="X27" s="11"/>
    </row>
    <row r="28" spans="1:21" ht="14.25" customHeight="1">
      <c r="A28" s="45" t="s">
        <v>42</v>
      </c>
      <c r="B28" s="22">
        <v>11</v>
      </c>
      <c r="C28" s="22">
        <f>B28*(C$3-1)</f>
        <v>121</v>
      </c>
      <c r="D28" s="56">
        <f>D25</f>
        <v>6</v>
      </c>
      <c r="E28" s="44">
        <f t="shared" si="6"/>
        <v>726</v>
      </c>
      <c r="G28" s="1"/>
      <c r="I28" s="13"/>
      <c r="J28" s="8"/>
      <c r="K28" s="25"/>
      <c r="L28" s="25"/>
      <c r="O28" s="24"/>
      <c r="P28" s="22"/>
      <c r="Q28" s="59"/>
      <c r="R28" s="6"/>
      <c r="U28" s="11"/>
    </row>
    <row r="29" spans="1:21" ht="14.25" customHeight="1">
      <c r="A29" s="61" t="s">
        <v>43</v>
      </c>
      <c r="B29" s="62">
        <v>11</v>
      </c>
      <c r="C29" s="22">
        <f>B29*C$3</f>
        <v>132</v>
      </c>
      <c r="D29" s="63">
        <v>9</v>
      </c>
      <c r="E29" s="44">
        <f t="shared" si="6"/>
        <v>1188</v>
      </c>
      <c r="G29" s="1"/>
      <c r="J29" s="8"/>
      <c r="K29" s="25"/>
      <c r="L29" s="25"/>
      <c r="O29" s="24"/>
      <c r="P29" s="22"/>
      <c r="R29" s="6"/>
      <c r="U29" s="11"/>
    </row>
    <row r="30" spans="1:21" ht="14.25" customHeight="1">
      <c r="A30" s="64"/>
      <c r="B30" s="39"/>
      <c r="C30" s="39"/>
      <c r="D30" s="40"/>
      <c r="E30" s="41"/>
      <c r="J30" s="8"/>
      <c r="K30" s="25"/>
      <c r="L30" s="1"/>
      <c r="O30" s="24"/>
      <c r="P30" s="22"/>
      <c r="R30" s="6"/>
      <c r="U30" s="11"/>
    </row>
    <row r="31" spans="1:21" ht="15" customHeight="1">
      <c r="A31" s="65" t="s">
        <v>44</v>
      </c>
      <c r="B31" s="66">
        <f>SUM(E33:E42)/$C$3/($D$3)</f>
        <v>45</v>
      </c>
      <c r="C31" s="22"/>
      <c r="D31" s="6"/>
      <c r="E31" s="44"/>
      <c r="J31" s="8"/>
      <c r="K31" s="25"/>
      <c r="L31" s="1"/>
      <c r="O31" s="24"/>
      <c r="P31" s="22"/>
      <c r="R31" s="6"/>
      <c r="U31" s="6"/>
    </row>
    <row r="32" spans="1:18" ht="14.25" customHeight="1">
      <c r="A32" s="43" t="s">
        <v>31</v>
      </c>
      <c r="B32" s="22"/>
      <c r="C32" s="22"/>
      <c r="D32" s="6"/>
      <c r="E32" s="44"/>
      <c r="J32" s="8"/>
      <c r="K32" s="25"/>
      <c r="L32" s="1"/>
      <c r="O32" s="24"/>
      <c r="P32" s="22"/>
      <c r="R32" s="6"/>
    </row>
    <row r="33" spans="1:18" ht="14.25" customHeight="1">
      <c r="A33" s="45" t="s">
        <v>45</v>
      </c>
      <c r="B33" s="22">
        <v>40</v>
      </c>
      <c r="C33" s="22">
        <f>B33*C$3</f>
        <v>480</v>
      </c>
      <c r="D33" s="48">
        <v>9</v>
      </c>
      <c r="E33" s="44">
        <f>C33*D33</f>
        <v>4320</v>
      </c>
      <c r="F33" s="1" t="str">
        <f>CONCATENATE(D33,"*",ROUNDUP(C33,0))</f>
        <v>9*480</v>
      </c>
      <c r="I33" s="21"/>
      <c r="J33" s="59" t="s">
        <v>46</v>
      </c>
      <c r="K33" s="25">
        <f>SUM(K34:K45)</f>
        <v>4530</v>
      </c>
      <c r="L33" s="1"/>
      <c r="M33" s="5" t="s">
        <v>47</v>
      </c>
      <c r="N33" s="9">
        <f>SUM(N34:N45)</f>
        <v>4740</v>
      </c>
      <c r="O33" s="24"/>
      <c r="P33" s="22"/>
      <c r="R33" s="6"/>
    </row>
    <row r="34" spans="1:18" ht="14.25" customHeight="1">
      <c r="A34" s="45"/>
      <c r="B34" s="22"/>
      <c r="C34" s="22"/>
      <c r="D34" s="48"/>
      <c r="E34" s="44"/>
      <c r="J34" s="8" t="str">
        <f>A61</f>
        <v>сухари чёрные</v>
      </c>
      <c r="K34" s="25">
        <f>2*C61</f>
        <v>420</v>
      </c>
      <c r="L34" s="1" t="s">
        <v>30</v>
      </c>
      <c r="M34" s="8" t="str">
        <f>A61</f>
        <v>сухари чёрные</v>
      </c>
      <c r="N34" s="9">
        <f>2*C61</f>
        <v>420</v>
      </c>
      <c r="O34" s="24" t="s">
        <v>30</v>
      </c>
      <c r="P34" s="22"/>
      <c r="R34" s="6"/>
    </row>
    <row r="35" spans="1:18" ht="14.25" customHeight="1">
      <c r="A35" s="45"/>
      <c r="B35" s="22"/>
      <c r="C35" s="22"/>
      <c r="D35" s="48"/>
      <c r="E35" s="44"/>
      <c r="J35" s="24" t="str">
        <f>A26</f>
        <v>масло топленое</v>
      </c>
      <c r="K35" s="25">
        <f>E26</f>
        <v>660</v>
      </c>
      <c r="L35" s="1"/>
      <c r="N35" s="67"/>
      <c r="O35" s="68"/>
      <c r="P35"/>
      <c r="R35" s="6"/>
    </row>
    <row r="36" spans="1:18" ht="14.25" customHeight="1">
      <c r="A36" s="45"/>
      <c r="B36" s="22"/>
      <c r="C36" s="22"/>
      <c r="D36" s="48"/>
      <c r="E36" s="44"/>
      <c r="J36" s="24" t="str">
        <f>A25</f>
        <v>сухое молоко</v>
      </c>
      <c r="K36" s="25">
        <f>E25</f>
        <v>990</v>
      </c>
      <c r="L36" s="24" t="s">
        <v>48</v>
      </c>
      <c r="M36" s="8" t="s">
        <v>49</v>
      </c>
      <c r="O36" s="8" t="s">
        <v>50</v>
      </c>
      <c r="R36" s="6"/>
    </row>
    <row r="37" spans="1:18" ht="14.25" customHeight="1">
      <c r="A37" s="45"/>
      <c r="D37" s="48"/>
      <c r="J37" s="55" t="str">
        <f>A22</f>
        <v>изюм в кашу</v>
      </c>
      <c r="K37" s="54">
        <f>E22</f>
        <v>480</v>
      </c>
      <c r="L37" s="55" t="s">
        <v>51</v>
      </c>
      <c r="M37" s="8" t="str">
        <f aca="true" t="shared" si="8" ref="M37:M43">A90</f>
        <v>чак-чак</v>
      </c>
      <c r="N37" s="25">
        <f aca="true" t="shared" si="9" ref="N37:N43">E90</f>
        <v>360</v>
      </c>
      <c r="R37" s="6"/>
    </row>
    <row r="38" spans="1:18" ht="14.25" customHeight="1">
      <c r="A38" s="45"/>
      <c r="J38" s="55" t="str">
        <f>A23</f>
        <v>курага в кашу</v>
      </c>
      <c r="K38" s="49">
        <f>E23</f>
        <v>480</v>
      </c>
      <c r="L38" s="53" t="s">
        <v>52</v>
      </c>
      <c r="M38" s="8" t="str">
        <f t="shared" si="8"/>
        <v>козинаки</v>
      </c>
      <c r="N38" s="25">
        <f t="shared" si="9"/>
        <v>480</v>
      </c>
      <c r="O38" s="15" t="s">
        <v>53</v>
      </c>
      <c r="R38" s="6"/>
    </row>
    <row r="39" spans="1:18" ht="14.25" customHeight="1">
      <c r="A39" s="43" t="s">
        <v>54</v>
      </c>
      <c r="B39" s="22"/>
      <c r="C39" s="22"/>
      <c r="D39" s="6"/>
      <c r="E39" s="44"/>
      <c r="F39" s="6"/>
      <c r="J39" s="53" t="str">
        <f>A100</f>
        <v>лимоны с сахаром</v>
      </c>
      <c r="K39" s="49">
        <f>E100</f>
        <v>1500</v>
      </c>
      <c r="L39" s="69"/>
      <c r="M39" s="8" t="str">
        <f t="shared" si="8"/>
        <v>конфеты</v>
      </c>
      <c r="N39" s="25">
        <f t="shared" si="9"/>
        <v>960</v>
      </c>
      <c r="O39" s="24"/>
      <c r="P39" s="6"/>
      <c r="R39" s="6"/>
    </row>
    <row r="40" spans="1:18" ht="14.25" customHeight="1">
      <c r="A40" s="45" t="s">
        <v>55</v>
      </c>
      <c r="B40" s="22">
        <v>15</v>
      </c>
      <c r="C40" s="22">
        <f>B40*C$3</f>
        <v>180</v>
      </c>
      <c r="D40" s="48">
        <v>1</v>
      </c>
      <c r="E40" s="44">
        <f>D40*C40</f>
        <v>180</v>
      </c>
      <c r="F40" s="1" t="str">
        <f>CONCATENATE(D40,"*",ROUNDUP(C40,0))</f>
        <v>1*180</v>
      </c>
      <c r="I40" s="7"/>
      <c r="M40" s="8" t="str">
        <f t="shared" si="8"/>
        <v>печенье ужин</v>
      </c>
      <c r="N40" s="25">
        <f t="shared" si="9"/>
        <v>360</v>
      </c>
      <c r="O40" s="24"/>
      <c r="P40" s="25"/>
      <c r="R40" s="6"/>
    </row>
    <row r="41" spans="1:18" ht="14.25" customHeight="1">
      <c r="A41" s="45" t="s">
        <v>56</v>
      </c>
      <c r="B41" s="22">
        <v>15</v>
      </c>
      <c r="C41" s="22">
        <f>B41*C$3</f>
        <v>180</v>
      </c>
      <c r="D41" s="48">
        <v>3</v>
      </c>
      <c r="E41" s="44">
        <f>D41*C41</f>
        <v>540</v>
      </c>
      <c r="F41" s="1" t="str">
        <f>CONCATENATE(D41,"*",ROUNDUP(C41,0))</f>
        <v>3*180</v>
      </c>
      <c r="J41" s="13"/>
      <c r="K41" s="13"/>
      <c r="L41" s="6"/>
      <c r="M41" s="8" t="str">
        <f t="shared" si="8"/>
        <v>вафли</v>
      </c>
      <c r="N41" s="25">
        <f t="shared" si="9"/>
        <v>720</v>
      </c>
      <c r="O41" s="24" t="s">
        <v>57</v>
      </c>
      <c r="P41" s="25"/>
      <c r="R41" s="6"/>
    </row>
    <row r="42" spans="1:18" ht="14.25" customHeight="1">
      <c r="A42" s="61" t="s">
        <v>58</v>
      </c>
      <c r="B42" s="22">
        <v>15</v>
      </c>
      <c r="C42" s="22">
        <f>B42*C$3</f>
        <v>180</v>
      </c>
      <c r="D42" s="70">
        <v>2</v>
      </c>
      <c r="E42" s="44">
        <f>D42*C42</f>
        <v>360</v>
      </c>
      <c r="F42" s="1" t="str">
        <f>CONCATENATE(D42,"*",ROUNDUP(C42,0))</f>
        <v>2*180</v>
      </c>
      <c r="J42" s="8"/>
      <c r="K42" s="22"/>
      <c r="M42" s="8" t="str">
        <f t="shared" si="8"/>
        <v>мармелад</v>
      </c>
      <c r="N42" s="71">
        <f t="shared" si="9"/>
        <v>960</v>
      </c>
      <c r="O42" s="72" t="s">
        <v>59</v>
      </c>
      <c r="P42" s="71"/>
      <c r="R42" s="6"/>
    </row>
    <row r="43" spans="1:18" ht="14.25" customHeight="1">
      <c r="A43" s="1" t="s">
        <v>60</v>
      </c>
      <c r="B43" s="2">
        <v>15</v>
      </c>
      <c r="C43" s="22">
        <f>B43*C$3</f>
        <v>180</v>
      </c>
      <c r="D43" s="1">
        <v>3</v>
      </c>
      <c r="E43" s="44">
        <f>D43*C43</f>
        <v>540</v>
      </c>
      <c r="F43" s="1" t="str">
        <f>CONCATENATE(D43,"*",ROUNDUP(C43,0))</f>
        <v>3*180</v>
      </c>
      <c r="J43" s="8"/>
      <c r="K43" s="25"/>
      <c r="L43" s="6"/>
      <c r="M43" s="8" t="str">
        <f t="shared" si="8"/>
        <v>пряники</v>
      </c>
      <c r="N43" s="71">
        <f t="shared" si="9"/>
        <v>480</v>
      </c>
      <c r="O43" s="57"/>
      <c r="P43" s="7"/>
      <c r="R43" s="6"/>
    </row>
    <row r="44" spans="10:18" ht="14.25" customHeight="1">
      <c r="J44" s="73"/>
      <c r="K44" s="73"/>
      <c r="L44" s="22"/>
      <c r="N44" s="74"/>
      <c r="O44" s="57"/>
      <c r="P44" s="7"/>
      <c r="R44" s="6"/>
    </row>
    <row r="45" spans="1:18" ht="18.75" customHeight="1">
      <c r="A45" s="65" t="s">
        <v>61</v>
      </c>
      <c r="B45" s="66">
        <f>SUM(E47:E72)/$C$3/($D$3)</f>
        <v>120.65833333333333</v>
      </c>
      <c r="C45" s="22">
        <f>IF(D45=0,"",E45/D45)</f>
      </c>
      <c r="D45" s="6"/>
      <c r="E45" s="44"/>
      <c r="K45" s="22"/>
      <c r="L45" s="22"/>
      <c r="O45" s="15"/>
      <c r="R45" s="6"/>
    </row>
    <row r="46" spans="1:18" ht="14.25" customHeight="1">
      <c r="A46" s="43" t="s">
        <v>62</v>
      </c>
      <c r="B46" s="22"/>
      <c r="C46" s="22">
        <f>IF(D46=0,"",E46/D46)</f>
      </c>
      <c r="D46" s="6"/>
      <c r="E46" s="44"/>
      <c r="K46" s="22"/>
      <c r="L46" s="22"/>
      <c r="O46" s="24"/>
      <c r="P46" s="6"/>
      <c r="R46" s="6"/>
    </row>
    <row r="47" spans="1:18" ht="15.75" customHeight="1">
      <c r="A47" s="45"/>
      <c r="B47" s="22"/>
      <c r="C47" s="22"/>
      <c r="D47" s="48"/>
      <c r="E47" s="44"/>
      <c r="J47" s="11" t="s">
        <v>63</v>
      </c>
      <c r="K47" s="22">
        <f>SUM(K48:K58)</f>
        <v>5100</v>
      </c>
      <c r="L47" s="6"/>
      <c r="M47" s="11" t="s">
        <v>64</v>
      </c>
      <c r="N47" s="9">
        <f>SUM(N48:N58)</f>
        <v>5605</v>
      </c>
      <c r="O47" s="24"/>
      <c r="P47" s="46"/>
      <c r="R47" s="6"/>
    </row>
    <row r="48" spans="1:18" ht="14.25" customHeight="1">
      <c r="A48" s="45" t="s">
        <v>65</v>
      </c>
      <c r="B48" s="22">
        <v>40</v>
      </c>
      <c r="C48" s="22">
        <f>B48*C$3</f>
        <v>480</v>
      </c>
      <c r="D48" s="48">
        <v>1</v>
      </c>
      <c r="E48" s="44">
        <f>D48*C48</f>
        <v>480</v>
      </c>
      <c r="F48" s="1" t="str">
        <f>CONCATENATE(D48,"*",ROUNDUP(C48,0))</f>
        <v>1*480</v>
      </c>
      <c r="J48" s="8" t="str">
        <f>A61</f>
        <v>сухари чёрные</v>
      </c>
      <c r="K48" s="25">
        <f>2*C61</f>
        <v>420</v>
      </c>
      <c r="L48" s="24" t="s">
        <v>30</v>
      </c>
      <c r="M48" s="8" t="str">
        <f>A61</f>
        <v>сухари чёрные</v>
      </c>
      <c r="N48" s="9">
        <f>2*C61</f>
        <v>420</v>
      </c>
      <c r="O48" s="24" t="s">
        <v>30</v>
      </c>
      <c r="P48" s="46"/>
      <c r="R48" s="6"/>
    </row>
    <row r="49" spans="1:18" ht="14.25" customHeight="1">
      <c r="A49" s="45" t="s">
        <v>66</v>
      </c>
      <c r="B49" s="22">
        <v>25</v>
      </c>
      <c r="C49" s="22">
        <f>B49*C$3</f>
        <v>300</v>
      </c>
      <c r="D49" s="48">
        <v>2</v>
      </c>
      <c r="E49" s="44">
        <f>D49*C49</f>
        <v>600</v>
      </c>
      <c r="F49" s="1" t="str">
        <f>CONCATENATE(D49,"*",ROUNDUP(C49,0))</f>
        <v>2*300</v>
      </c>
      <c r="J49" s="8" t="str">
        <f>A39</f>
        <v>Орешки</v>
      </c>
      <c r="K49" s="25">
        <f>9*C40</f>
        <v>1620</v>
      </c>
      <c r="L49" s="24" t="s">
        <v>67</v>
      </c>
      <c r="M49" s="8" t="str">
        <f>A66</f>
        <v>сало</v>
      </c>
      <c r="N49" s="25">
        <f>E66</f>
        <v>1485</v>
      </c>
      <c r="O49" s="24" t="s">
        <v>68</v>
      </c>
      <c r="P49" s="46"/>
      <c r="R49" s="6"/>
    </row>
    <row r="50" spans="1:18" ht="14.25" customHeight="1">
      <c r="A50" s="45" t="s">
        <v>69</v>
      </c>
      <c r="B50" s="22">
        <v>30</v>
      </c>
      <c r="C50" s="22">
        <f>B50*C$3</f>
        <v>360</v>
      </c>
      <c r="D50" s="48">
        <v>1</v>
      </c>
      <c r="E50" s="44">
        <f>D50*C50</f>
        <v>360</v>
      </c>
      <c r="F50" s="1" t="str">
        <f>CONCATENATE(D50,"*",ROUNDUP(C50,0))</f>
        <v>1*360</v>
      </c>
      <c r="J50" s="8" t="str">
        <f>A18</f>
        <v>сухари ванильные</v>
      </c>
      <c r="K50" s="22">
        <f>E18</f>
        <v>1500</v>
      </c>
      <c r="L50" s="24" t="s">
        <v>70</v>
      </c>
      <c r="M50" s="8" t="str">
        <f>A67</f>
        <v>бастурма</v>
      </c>
      <c r="N50" s="25">
        <f>E67</f>
        <v>1980</v>
      </c>
      <c r="O50" s="24" t="s">
        <v>68</v>
      </c>
      <c r="P50" s="46"/>
      <c r="R50" s="6"/>
    </row>
    <row r="51" spans="1:18" ht="14.25" customHeight="1">
      <c r="A51" s="8"/>
      <c r="B51" s="22"/>
      <c r="C51" s="22"/>
      <c r="D51" s="48"/>
      <c r="E51" s="44"/>
      <c r="J51" s="8" t="str">
        <f>A78</f>
        <v>рис </v>
      </c>
      <c r="K51" s="22">
        <f>E78</f>
        <v>1560</v>
      </c>
      <c r="L51" s="24" t="str">
        <f>F78</f>
        <v>2*780</v>
      </c>
      <c r="M51" s="8" t="str">
        <f>A62</f>
        <v>лук</v>
      </c>
      <c r="N51" s="25">
        <f>E62</f>
        <v>800</v>
      </c>
      <c r="O51" s="24"/>
      <c r="P51" s="46"/>
      <c r="R51" s="6"/>
    </row>
    <row r="52" spans="1:18" ht="14.25" customHeight="1">
      <c r="A52" s="45" t="s">
        <v>71</v>
      </c>
      <c r="B52" s="22">
        <v>33</v>
      </c>
      <c r="C52" s="22">
        <f>B52*C$3</f>
        <v>396</v>
      </c>
      <c r="D52" s="48">
        <v>1</v>
      </c>
      <c r="E52" s="44">
        <f>C52*D52</f>
        <v>396</v>
      </c>
      <c r="F52" s="1" t="str">
        <f>CONCATENATE(D52,"*",ROUNDUP(C52,0))</f>
        <v>1*396</v>
      </c>
      <c r="J52" s="8"/>
      <c r="K52" s="22"/>
      <c r="L52" s="24"/>
      <c r="M52" s="8" t="str">
        <f>A63</f>
        <v>чеснок</v>
      </c>
      <c r="N52" s="25">
        <f>E63</f>
        <v>320</v>
      </c>
      <c r="O52" s="24"/>
      <c r="P52" s="46"/>
      <c r="R52" s="6"/>
    </row>
    <row r="53" spans="1:18" ht="14.25" customHeight="1">
      <c r="A53" s="45" t="s">
        <v>72</v>
      </c>
      <c r="B53" s="22">
        <v>30</v>
      </c>
      <c r="C53" s="22">
        <f>B53*C$3</f>
        <v>360</v>
      </c>
      <c r="D53" s="48">
        <v>1</v>
      </c>
      <c r="E53" s="44">
        <f>C53*D53</f>
        <v>360</v>
      </c>
      <c r="F53" s="1" t="str">
        <f>CONCATENATE(D53,"*",ROUNDUP(C53,0))</f>
        <v>1*360</v>
      </c>
      <c r="I53" s="11"/>
      <c r="K53" s="6"/>
      <c r="L53" s="6"/>
      <c r="M53" s="8" t="str">
        <f>A101</f>
        <v>соль</v>
      </c>
      <c r="N53" s="25">
        <f>E101</f>
        <v>600</v>
      </c>
      <c r="O53" s="8"/>
      <c r="P53" s="8"/>
      <c r="R53" s="6"/>
    </row>
    <row r="54" spans="1:18" ht="14.25" customHeight="1">
      <c r="A54" s="45"/>
      <c r="B54" s="22"/>
      <c r="C54" s="22"/>
      <c r="D54" s="48"/>
      <c r="E54" s="44"/>
      <c r="O54" s="24"/>
      <c r="P54" s="24"/>
      <c r="R54" s="6"/>
    </row>
    <row r="55" spans="1:18" ht="14.25" customHeight="1">
      <c r="A55" s="45" t="s">
        <v>73</v>
      </c>
      <c r="B55" s="22">
        <v>30</v>
      </c>
      <c r="C55" s="22">
        <f>B55*C$3</f>
        <v>360</v>
      </c>
      <c r="D55" s="48">
        <v>1</v>
      </c>
      <c r="E55" s="44">
        <f>C55*D55</f>
        <v>360</v>
      </c>
      <c r="F55" s="1" t="str">
        <f>CONCATENATE(D55,"*",ROUNDUP(C55,0))</f>
        <v>1*360</v>
      </c>
      <c r="R55" s="6"/>
    </row>
    <row r="56" spans="1:18" ht="14.25" customHeight="1">
      <c r="A56" s="8" t="s">
        <v>74</v>
      </c>
      <c r="B56" s="22">
        <v>30</v>
      </c>
      <c r="C56" s="22">
        <f>B56*C$3</f>
        <v>360</v>
      </c>
      <c r="D56" s="48">
        <v>1</v>
      </c>
      <c r="E56" s="44">
        <f>C56*D56</f>
        <v>360</v>
      </c>
      <c r="F56" s="1" t="str">
        <f>CONCATENATE(D56,"*",ROUNDUP(C56,0))</f>
        <v>1*360</v>
      </c>
      <c r="R56" s="6"/>
    </row>
    <row r="57" spans="1:18" ht="14.25" customHeight="1">
      <c r="A57" s="45" t="s">
        <v>75</v>
      </c>
      <c r="B57" s="22">
        <v>40</v>
      </c>
      <c r="C57" s="22">
        <f>B57*C$3</f>
        <v>480</v>
      </c>
      <c r="D57" s="48">
        <f>D50</f>
        <v>1</v>
      </c>
      <c r="E57" s="44">
        <f>C57*D57</f>
        <v>480</v>
      </c>
      <c r="F57" s="1" t="str">
        <f>CONCATENATE(D57,"*",ROUNDUP(C57,0))</f>
        <v>1*480</v>
      </c>
      <c r="R57" s="6"/>
    </row>
    <row r="58" spans="1:18" ht="14.25" customHeight="1">
      <c r="A58" s="45" t="s">
        <v>76</v>
      </c>
      <c r="B58" s="22">
        <v>12</v>
      </c>
      <c r="C58" s="22">
        <f>B58*C$3</f>
        <v>144</v>
      </c>
      <c r="D58" s="48">
        <v>2</v>
      </c>
      <c r="E58" s="44">
        <f>C58*D58</f>
        <v>288</v>
      </c>
      <c r="F58" s="1" t="str">
        <f>CONCATENATE(D58,"*",ROUNDUP(C58,0))</f>
        <v>2*144</v>
      </c>
      <c r="P58" s="6"/>
      <c r="R58" s="6"/>
    </row>
    <row r="59" spans="7:18" ht="14.25" customHeight="1">
      <c r="G59" s="1"/>
      <c r="R59" s="6"/>
    </row>
    <row r="60" spans="2:18" ht="14.25" customHeight="1">
      <c r="B60" s="22"/>
      <c r="C60" s="22"/>
      <c r="D60" s="48"/>
      <c r="E60" s="44"/>
      <c r="J60" s="11" t="s">
        <v>77</v>
      </c>
      <c r="K60" s="7">
        <f>SUM(K61:K73)</f>
        <v>6474</v>
      </c>
      <c r="L60" s="6"/>
      <c r="M60" s="11" t="s">
        <v>78</v>
      </c>
      <c r="N60" s="9">
        <f>SUM(N61:N71)</f>
        <v>6660</v>
      </c>
      <c r="R60" s="6"/>
    </row>
    <row r="61" spans="1:18" ht="14.25" customHeight="1">
      <c r="A61" s="45" t="s">
        <v>79</v>
      </c>
      <c r="B61" s="22">
        <v>17.5</v>
      </c>
      <c r="C61" s="22">
        <f>B61*C$3</f>
        <v>210</v>
      </c>
      <c r="D61" s="56">
        <v>9</v>
      </c>
      <c r="E61" s="44">
        <f>C61*D61</f>
        <v>1890</v>
      </c>
      <c r="F61" s="1" t="str">
        <f>CONCATENATE(D61,"*",ROUNDUP(C61,0))</f>
        <v>9*210</v>
      </c>
      <c r="J61" s="6" t="str">
        <f>A61</f>
        <v>сухари чёрные</v>
      </c>
      <c r="K61" s="7">
        <f>2*C61</f>
        <v>420</v>
      </c>
      <c r="L61" s="7" t="s">
        <v>30</v>
      </c>
      <c r="M61" s="8" t="str">
        <f>A76</f>
        <v>макароны </v>
      </c>
      <c r="N61" s="25">
        <f>E76</f>
        <v>4320</v>
      </c>
      <c r="O61" s="10" t="str">
        <f>F76</f>
        <v>4*1080</v>
      </c>
      <c r="R61" s="6"/>
    </row>
    <row r="62" spans="1:18" ht="14.25" customHeight="1">
      <c r="A62" s="45" t="s">
        <v>80</v>
      </c>
      <c r="B62" s="22">
        <v>10</v>
      </c>
      <c r="C62" s="22">
        <f>B62*($C$3-2)</f>
        <v>100</v>
      </c>
      <c r="D62" s="48">
        <v>8</v>
      </c>
      <c r="E62" s="44">
        <f>C62*D62</f>
        <v>800</v>
      </c>
      <c r="F62" s="6"/>
      <c r="J62" s="6" t="str">
        <f>A104</f>
        <v>сахар</v>
      </c>
      <c r="K62" s="17">
        <f>E104</f>
        <v>4554</v>
      </c>
      <c r="L62" s="6"/>
      <c r="M62" s="8" t="str">
        <f>A77</f>
        <v>гречка </v>
      </c>
      <c r="N62" s="25">
        <f>E77</f>
        <v>2340</v>
      </c>
      <c r="O62" s="10" t="str">
        <f>F77</f>
        <v>3*780</v>
      </c>
      <c r="R62" s="6"/>
    </row>
    <row r="63" spans="1:14" ht="14.25" customHeight="1">
      <c r="A63" s="45" t="s">
        <v>81</v>
      </c>
      <c r="B63" s="22">
        <v>4</v>
      </c>
      <c r="C63" s="22">
        <f>B63*($C$3-2)</f>
        <v>40</v>
      </c>
      <c r="D63" s="48">
        <v>8</v>
      </c>
      <c r="E63" s="44">
        <f>C63*D63</f>
        <v>320</v>
      </c>
      <c r="F63" s="6"/>
      <c r="J63" s="6" t="str">
        <f>A19</f>
        <v>печенье на завтрак</v>
      </c>
      <c r="K63" s="17">
        <f>E19</f>
        <v>1500</v>
      </c>
      <c r="L63" s="7" t="s">
        <v>70</v>
      </c>
      <c r="N63" s="25"/>
    </row>
    <row r="64" spans="1:5" ht="14.25" customHeight="1">
      <c r="A64" s="6"/>
      <c r="B64" s="1"/>
      <c r="C64" s="75"/>
      <c r="D64" s="48"/>
      <c r="E64" s="6"/>
    </row>
    <row r="65" spans="1:7" ht="14.25" customHeight="1">
      <c r="A65" s="43" t="s">
        <v>82</v>
      </c>
      <c r="B65" s="22"/>
      <c r="C65" s="22"/>
      <c r="D65" s="6"/>
      <c r="E65" s="44"/>
      <c r="G65" s="1"/>
    </row>
    <row r="66" spans="1:7" ht="14.25" customHeight="1">
      <c r="A66" s="45" t="s">
        <v>83</v>
      </c>
      <c r="B66" s="22">
        <v>15</v>
      </c>
      <c r="C66" s="22">
        <f>B66*($C$3-1)</f>
        <v>165</v>
      </c>
      <c r="D66" s="56">
        <v>9</v>
      </c>
      <c r="E66" s="44">
        <f>C66*D66</f>
        <v>1485</v>
      </c>
      <c r="F66" s="1" t="str">
        <f>CONCATENATE(D66,"*",ROUNDUP(C66,0))</f>
        <v>9*165</v>
      </c>
      <c r="G66" s="1"/>
    </row>
    <row r="67" spans="1:7" ht="14.25" customHeight="1">
      <c r="A67" s="45" t="s">
        <v>84</v>
      </c>
      <c r="B67" s="22">
        <v>20</v>
      </c>
      <c r="C67" s="22">
        <f>B67*($C$3-1)</f>
        <v>220</v>
      </c>
      <c r="D67" s="56">
        <v>9</v>
      </c>
      <c r="E67" s="44">
        <f>C67*D67</f>
        <v>1980</v>
      </c>
      <c r="F67" s="1" t="str">
        <f>CONCATENATE(D67,"*",ROUNDUP(C67,0))</f>
        <v>9*220</v>
      </c>
      <c r="G67" s="1"/>
    </row>
    <row r="68" spans="1:7" ht="14.25" customHeight="1">
      <c r="A68" s="45"/>
      <c r="B68" s="22"/>
      <c r="C68" s="22"/>
      <c r="D68" s="48"/>
      <c r="E68" s="44"/>
      <c r="G68" s="1"/>
    </row>
    <row r="69" spans="1:7" ht="14.25" customHeight="1">
      <c r="A69" s="45" t="s">
        <v>85</v>
      </c>
      <c r="B69" s="22">
        <v>25</v>
      </c>
      <c r="C69" s="22">
        <f>B69*C$3</f>
        <v>300</v>
      </c>
      <c r="D69" s="48">
        <v>3</v>
      </c>
      <c r="E69" s="44">
        <f>D69*C69</f>
        <v>900</v>
      </c>
      <c r="F69" s="1" t="str">
        <f>CONCATENATE(D69,"*",ROUNDUP(C69,0))</f>
        <v>3*300</v>
      </c>
      <c r="G69" s="1"/>
    </row>
    <row r="70" spans="1:7" ht="14.25" customHeight="1">
      <c r="A70" s="45" t="s">
        <v>86</v>
      </c>
      <c r="B70" s="22">
        <v>25</v>
      </c>
      <c r="C70" s="22">
        <f>B70*C$3</f>
        <v>300</v>
      </c>
      <c r="D70" s="48">
        <v>4</v>
      </c>
      <c r="E70" s="44">
        <f>D70*C70</f>
        <v>1200</v>
      </c>
      <c r="F70" s="1" t="str">
        <f>CONCATENATE(D70,"*",ROUNDUP(C70,0))</f>
        <v>4*300</v>
      </c>
      <c r="G70" s="1"/>
    </row>
    <row r="71" spans="1:8" ht="14.25" customHeight="1">
      <c r="A71" s="45" t="s">
        <v>87</v>
      </c>
      <c r="B71" s="22">
        <v>25</v>
      </c>
      <c r="C71" s="22">
        <f>B71*C$3</f>
        <v>300</v>
      </c>
      <c r="D71" s="48">
        <v>3</v>
      </c>
      <c r="E71" s="44">
        <f>C71*D71</f>
        <v>900</v>
      </c>
      <c r="F71" s="1" t="str">
        <f>CONCATENATE(D71,"*",ROUNDUP(C71,0))</f>
        <v>3*300</v>
      </c>
      <c r="G71" s="1"/>
      <c r="H71" s="7"/>
    </row>
    <row r="72" spans="1:5" ht="14.25" customHeight="1">
      <c r="A72" s="61" t="s">
        <v>88</v>
      </c>
      <c r="B72" s="62">
        <v>11</v>
      </c>
      <c r="C72" s="22">
        <f>B72*$C$3</f>
        <v>132</v>
      </c>
      <c r="D72" s="70">
        <v>10</v>
      </c>
      <c r="E72" s="44">
        <f>D72*C72</f>
        <v>1320</v>
      </c>
    </row>
    <row r="73" spans="1:9" ht="14.25" customHeight="1">
      <c r="A73" s="64"/>
      <c r="B73" s="39"/>
      <c r="C73" s="39"/>
      <c r="D73" s="40"/>
      <c r="E73" s="41"/>
      <c r="I73" s="59"/>
    </row>
    <row r="74" spans="1:9" ht="18.75" customHeight="1">
      <c r="A74" s="65" t="s">
        <v>89</v>
      </c>
      <c r="B74" s="66">
        <f>SUM(E76:E96)/$C$3/($D$3)</f>
        <v>167.15</v>
      </c>
      <c r="C74" s="22"/>
      <c r="D74" s="6"/>
      <c r="E74" s="44"/>
      <c r="F74" s="6"/>
      <c r="I74" s="59"/>
    </row>
    <row r="75" spans="1:5" ht="14.25" customHeight="1">
      <c r="A75" s="43" t="s">
        <v>90</v>
      </c>
      <c r="B75" s="22"/>
      <c r="C75" s="22"/>
      <c r="D75" s="6"/>
      <c r="E75" s="44"/>
    </row>
    <row r="76" spans="1:6" ht="14.25" customHeight="1">
      <c r="A76" s="45" t="s">
        <v>21</v>
      </c>
      <c r="B76" s="22">
        <v>90</v>
      </c>
      <c r="C76" s="22">
        <f>B76*(C$3)</f>
        <v>1080</v>
      </c>
      <c r="D76" s="48">
        <v>4</v>
      </c>
      <c r="E76" s="44">
        <f>C76*D76</f>
        <v>4320</v>
      </c>
      <c r="F76" s="1" t="str">
        <f>CONCATENATE(D76,"*",ROUNDUP(C76,0))</f>
        <v>4*1080</v>
      </c>
    </row>
    <row r="77" spans="1:6" ht="15.75" customHeight="1">
      <c r="A77" s="45" t="s">
        <v>91</v>
      </c>
      <c r="B77" s="22">
        <v>65</v>
      </c>
      <c r="C77" s="22">
        <f>B77*(C$3)</f>
        <v>780</v>
      </c>
      <c r="D77" s="48">
        <v>3</v>
      </c>
      <c r="E77" s="44">
        <f>C77*D77</f>
        <v>2340</v>
      </c>
      <c r="F77" s="1" t="str">
        <f>CONCATENATE(D77,"*",ROUNDUP(C77,0))</f>
        <v>3*780</v>
      </c>
    </row>
    <row r="78" spans="1:6" ht="14.25" customHeight="1">
      <c r="A78" s="45" t="s">
        <v>92</v>
      </c>
      <c r="B78" s="22">
        <v>65</v>
      </c>
      <c r="C78" s="22">
        <f>B78*(C$3)</f>
        <v>780</v>
      </c>
      <c r="D78" s="48">
        <v>2</v>
      </c>
      <c r="E78" s="44">
        <f>C78*D78</f>
        <v>1560</v>
      </c>
      <c r="F78" s="1" t="str">
        <f>CONCATENATE(D78,"*",ROUNDUP(C78,0))</f>
        <v>2*780</v>
      </c>
    </row>
    <row r="79" spans="1:5" ht="14.25" customHeight="1">
      <c r="A79" s="76" t="s">
        <v>93</v>
      </c>
      <c r="B79" s="22"/>
      <c r="C79" s="22"/>
      <c r="D79" s="48"/>
      <c r="E79" s="44"/>
    </row>
    <row r="80" spans="1:5" ht="14.25" customHeight="1">
      <c r="A80" s="45"/>
      <c r="B80" s="22"/>
      <c r="C80" s="22"/>
      <c r="D80" s="48"/>
      <c r="E80" s="44"/>
    </row>
    <row r="81" spans="1:9" ht="14.25" customHeight="1">
      <c r="A81" s="45" t="s">
        <v>94</v>
      </c>
      <c r="B81" s="22">
        <v>83</v>
      </c>
      <c r="C81" s="22">
        <f>B81*C$3</f>
        <v>996</v>
      </c>
      <c r="D81" s="48">
        <v>1</v>
      </c>
      <c r="E81" s="44">
        <f>C81*D81</f>
        <v>996</v>
      </c>
      <c r="F81" s="1" t="str">
        <f>CONCATENATE(D81,"*",ROUNDUP(C81,0))</f>
        <v>1*996</v>
      </c>
      <c r="I81" s="77"/>
    </row>
    <row r="82" spans="1:9" ht="14.25" customHeight="1">
      <c r="A82" s="78" t="s">
        <v>95</v>
      </c>
      <c r="B82" s="22">
        <v>75</v>
      </c>
      <c r="C82" s="22">
        <f>B82*C$3</f>
        <v>900</v>
      </c>
      <c r="D82" s="79">
        <v>1</v>
      </c>
      <c r="E82" s="44">
        <f>C82*D82</f>
        <v>900</v>
      </c>
      <c r="F82" s="1" t="str">
        <f>CONCATENATE(D82,"*",ROUNDUP(C82,0))</f>
        <v>1*900</v>
      </c>
      <c r="I82" s="77"/>
    </row>
    <row r="83" spans="1:9" ht="14.25" customHeight="1">
      <c r="A83" s="45" t="s">
        <v>96</v>
      </c>
      <c r="B83" s="22">
        <v>75</v>
      </c>
      <c r="C83" s="22">
        <f>B83*C$3</f>
        <v>900</v>
      </c>
      <c r="D83" s="48">
        <v>1</v>
      </c>
      <c r="E83" s="44">
        <f>C83*D83</f>
        <v>900</v>
      </c>
      <c r="F83" s="1" t="str">
        <f>CONCATENATE(D83,"*",ROUNDUP(C83,0))</f>
        <v>1*900</v>
      </c>
      <c r="I83" s="11"/>
    </row>
    <row r="84" spans="1:9" ht="14.25" customHeight="1">
      <c r="A84" s="45" t="s">
        <v>97</v>
      </c>
      <c r="B84" s="22">
        <v>21</v>
      </c>
      <c r="C84" s="22">
        <f>B84*C$3</f>
        <v>252</v>
      </c>
      <c r="D84" s="48">
        <v>6</v>
      </c>
      <c r="E84" s="44">
        <f>C84*D84</f>
        <v>1512</v>
      </c>
      <c r="I84" s="11"/>
    </row>
    <row r="85" spans="2:9" ht="14.25" customHeight="1">
      <c r="B85" s="1"/>
      <c r="C85" s="1"/>
      <c r="E85" s="1"/>
      <c r="I85" s="11"/>
    </row>
    <row r="86" spans="1:9" ht="14.25" customHeight="1">
      <c r="A86" s="45" t="s">
        <v>79</v>
      </c>
      <c r="B86" s="22">
        <v>17.5</v>
      </c>
      <c r="C86" s="22">
        <f>B86*C$3</f>
        <v>210</v>
      </c>
      <c r="D86" s="48">
        <v>9</v>
      </c>
      <c r="E86" s="44">
        <f>C86*D86</f>
        <v>1890</v>
      </c>
      <c r="F86" s="1" t="str">
        <f>CONCATENATE(D86,"*",C86)</f>
        <v>9*210</v>
      </c>
      <c r="I86" s="77"/>
    </row>
    <row r="87" spans="1:9" ht="14.25" customHeight="1">
      <c r="A87" s="43" t="s">
        <v>98</v>
      </c>
      <c r="B87" s="22"/>
      <c r="C87" s="22"/>
      <c r="D87" s="80"/>
      <c r="E87" s="44"/>
      <c r="I87" s="77"/>
    </row>
    <row r="88" spans="1:9" ht="14.25" customHeight="1">
      <c r="A88" s="45" t="s">
        <v>88</v>
      </c>
      <c r="B88" s="22">
        <v>11</v>
      </c>
      <c r="C88" s="22">
        <f>B88*C$3</f>
        <v>132</v>
      </c>
      <c r="D88" s="48">
        <f>D3</f>
        <v>10</v>
      </c>
      <c r="E88" s="44">
        <f>C88*D88</f>
        <v>1320</v>
      </c>
      <c r="I88" s="77"/>
    </row>
    <row r="89" spans="7:9" ht="14.25" customHeight="1">
      <c r="G89" s="1"/>
      <c r="I89" s="77"/>
    </row>
    <row r="90" spans="1:9" ht="14.25" customHeight="1">
      <c r="A90" s="45" t="s">
        <v>99</v>
      </c>
      <c r="B90" s="22">
        <v>30</v>
      </c>
      <c r="C90" s="22">
        <f aca="true" t="shared" si="10" ref="C90:C96">B90*C$3</f>
        <v>360</v>
      </c>
      <c r="D90" s="48">
        <v>1</v>
      </c>
      <c r="E90" s="44">
        <f aca="true" t="shared" si="11" ref="E90:E96">C90*D90</f>
        <v>360</v>
      </c>
      <c r="F90" s="1" t="str">
        <f aca="true" t="shared" si="12" ref="F90:F96">CONCATENATE(D90,"*",C90)</f>
        <v>1*360</v>
      </c>
      <c r="I90" s="11"/>
    </row>
    <row r="91" spans="1:9" ht="14.25" customHeight="1">
      <c r="A91" s="45" t="s">
        <v>100</v>
      </c>
      <c r="B91" s="22">
        <v>40</v>
      </c>
      <c r="C91" s="22">
        <f t="shared" si="10"/>
        <v>480</v>
      </c>
      <c r="D91" s="48">
        <v>1</v>
      </c>
      <c r="E91" s="44">
        <f t="shared" si="11"/>
        <v>480</v>
      </c>
      <c r="F91" s="1" t="str">
        <f t="shared" si="12"/>
        <v>1*480</v>
      </c>
      <c r="I91" s="77"/>
    </row>
    <row r="92" spans="1:9" ht="14.25" customHeight="1">
      <c r="A92" s="45" t="s">
        <v>101</v>
      </c>
      <c r="B92" s="22">
        <v>40</v>
      </c>
      <c r="C92" s="22">
        <f t="shared" si="10"/>
        <v>480</v>
      </c>
      <c r="D92" s="48">
        <v>2</v>
      </c>
      <c r="E92" s="44">
        <f t="shared" si="11"/>
        <v>960</v>
      </c>
      <c r="F92" s="1" t="str">
        <f t="shared" si="12"/>
        <v>2*480</v>
      </c>
      <c r="I92" s="77"/>
    </row>
    <row r="93" spans="1:9" ht="14.25" customHeight="1">
      <c r="A93" s="45" t="s">
        <v>102</v>
      </c>
      <c r="B93" s="22">
        <v>30</v>
      </c>
      <c r="C93" s="22">
        <f t="shared" si="10"/>
        <v>360</v>
      </c>
      <c r="D93" s="48">
        <v>1</v>
      </c>
      <c r="E93" s="44">
        <f t="shared" si="11"/>
        <v>360</v>
      </c>
      <c r="F93" s="1" t="str">
        <f t="shared" si="12"/>
        <v>1*360</v>
      </c>
      <c r="I93" s="11"/>
    </row>
    <row r="94" spans="1:9" ht="14.25" customHeight="1">
      <c r="A94" s="45" t="s">
        <v>103</v>
      </c>
      <c r="B94" s="22">
        <v>30</v>
      </c>
      <c r="C94" s="22">
        <f t="shared" si="10"/>
        <v>360</v>
      </c>
      <c r="D94" s="48">
        <v>2</v>
      </c>
      <c r="E94" s="44">
        <f t="shared" si="11"/>
        <v>720</v>
      </c>
      <c r="F94" s="1" t="str">
        <f t="shared" si="12"/>
        <v>2*360</v>
      </c>
      <c r="I94" s="77"/>
    </row>
    <row r="95" spans="1:9" ht="14.25" customHeight="1">
      <c r="A95" s="45" t="s">
        <v>104</v>
      </c>
      <c r="B95" s="22">
        <v>40</v>
      </c>
      <c r="C95" s="22">
        <f t="shared" si="10"/>
        <v>480</v>
      </c>
      <c r="D95" s="48">
        <v>2</v>
      </c>
      <c r="E95" s="44">
        <f t="shared" si="11"/>
        <v>960</v>
      </c>
      <c r="F95" s="1" t="str">
        <f t="shared" si="12"/>
        <v>2*480</v>
      </c>
      <c r="I95" s="77"/>
    </row>
    <row r="96" spans="1:6" ht="14.25" customHeight="1">
      <c r="A96" s="61" t="s">
        <v>105</v>
      </c>
      <c r="B96" s="62">
        <v>40</v>
      </c>
      <c r="C96" s="22">
        <f t="shared" si="10"/>
        <v>480</v>
      </c>
      <c r="D96" s="70">
        <v>1</v>
      </c>
      <c r="E96" s="44">
        <f t="shared" si="11"/>
        <v>480</v>
      </c>
      <c r="F96" s="1" t="str">
        <f t="shared" si="12"/>
        <v>1*480</v>
      </c>
    </row>
    <row r="97" spans="1:5" ht="18.75" customHeight="1">
      <c r="A97" s="65" t="s">
        <v>106</v>
      </c>
      <c r="B97" s="66">
        <f>SUM(E98:E101)/$D$3/$C$3</f>
        <v>25.291666666666668</v>
      </c>
      <c r="C97" s="22"/>
      <c r="D97" s="6"/>
      <c r="E97" s="44"/>
    </row>
    <row r="98" spans="1:5" ht="14.25" customHeight="1">
      <c r="A98" s="45" t="s">
        <v>107</v>
      </c>
      <c r="B98" s="81">
        <v>3</v>
      </c>
      <c r="C98" s="22">
        <f>B98*(C3-1)</f>
        <v>33</v>
      </c>
      <c r="D98" s="48">
        <f>D3*2</f>
        <v>20</v>
      </c>
      <c r="E98" s="44">
        <f>C98*D98</f>
        <v>660</v>
      </c>
    </row>
    <row r="99" spans="1:5" ht="14.25" customHeight="1">
      <c r="A99" s="45" t="s">
        <v>108</v>
      </c>
      <c r="B99" s="81">
        <v>2.5</v>
      </c>
      <c r="C99" s="22">
        <f>B99*(C3-1)</f>
        <v>27.5</v>
      </c>
      <c r="D99" s="48">
        <f>D3</f>
        <v>10</v>
      </c>
      <c r="E99" s="44">
        <f>C99*D99</f>
        <v>275</v>
      </c>
    </row>
    <row r="100" spans="1:5" ht="14.25" customHeight="1">
      <c r="A100" s="45" t="s">
        <v>109</v>
      </c>
      <c r="B100" s="22"/>
      <c r="C100" s="22"/>
      <c r="D100" s="48"/>
      <c r="E100" s="82">
        <v>1500</v>
      </c>
    </row>
    <row r="101" spans="1:5" ht="14.25" customHeight="1">
      <c r="A101" s="61" t="s">
        <v>110</v>
      </c>
      <c r="B101" s="62">
        <v>5</v>
      </c>
      <c r="C101" s="62">
        <f>C3*B101</f>
        <v>60</v>
      </c>
      <c r="D101" s="70">
        <f>D3</f>
        <v>10</v>
      </c>
      <c r="E101" s="83">
        <f>C101*D101</f>
        <v>600</v>
      </c>
    </row>
    <row r="102" spans="1:5" ht="14.25" customHeight="1">
      <c r="A102" s="6"/>
      <c r="B102" s="6"/>
      <c r="C102" s="6"/>
      <c r="D102" s="6"/>
      <c r="E102" s="6"/>
    </row>
    <row r="104" spans="1:5" ht="14.25" customHeight="1">
      <c r="A104" s="6" t="s">
        <v>111</v>
      </c>
      <c r="E104" s="2">
        <f>E28+E29+E72+E88</f>
        <v>4554</v>
      </c>
    </row>
    <row r="107" ht="14.25" customHeight="1">
      <c r="A107" s="45"/>
    </row>
    <row r="108" ht="14.25" customHeight="1">
      <c r="A108" s="45" t="str">
        <f>CONCATENATE($E$3/$C$3," на человека")</f>
        <v>5026 на человека</v>
      </c>
    </row>
    <row r="109" ht="14.25" customHeight="1">
      <c r="A109" s="45"/>
    </row>
    <row r="110" ht="14.25" customHeight="1">
      <c r="A110" s="45"/>
    </row>
    <row r="111" ht="14.25" customHeight="1">
      <c r="A111" s="45"/>
    </row>
    <row r="112" ht="14.25" customHeight="1">
      <c r="A112" s="45"/>
    </row>
    <row r="113" ht="14.25" customHeight="1">
      <c r="A113" s="45"/>
    </row>
    <row r="114" ht="14.25" customHeight="1">
      <c r="A114" s="45"/>
    </row>
  </sheetData>
  <sheetProtection selectLockedCells="1" selectUnlockedCells="1"/>
  <mergeCells count="2">
    <mergeCell ref="A1:E1"/>
    <mergeCell ref="A2:B2"/>
  </mergeCells>
  <printOptions/>
  <pageMargins left="0.07222222222222222" right="0.0729166666666666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Berlin Sergey</dc:creator>
  <cp:keywords/>
  <dc:description/>
  <cp:lastModifiedBy>BSergey</cp:lastModifiedBy>
  <dcterms:created xsi:type="dcterms:W3CDTF">2020-02-21T09:55:46Z</dcterms:created>
  <dcterms:modified xsi:type="dcterms:W3CDTF">2020-02-21T09:55:46Z</dcterms:modified>
  <cp:category/>
  <cp:version/>
  <cp:contentType/>
  <cp:contentStatus/>
</cp:coreProperties>
</file>